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--\Desktop\PALI\Excel_pali\"/>
    </mc:Choice>
  </mc:AlternateContent>
  <bookViews>
    <workbookView xWindow="-120" yWindow="-120" windowWidth="20730" windowHeight="11160"/>
  </bookViews>
  <sheets>
    <sheet name="coesivi" sheetId="9" r:id="rId1"/>
    <sheet name="granulari" sheetId="14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4" i="14" l="1"/>
  <c r="H11" i="14" l="1"/>
  <c r="H12" i="14" s="1"/>
  <c r="H15" i="14"/>
  <c r="H11" i="9"/>
  <c r="D31" i="9" s="1"/>
  <c r="H42" i="9"/>
  <c r="D47" i="9" s="1"/>
  <c r="G47" i="9" s="1"/>
  <c r="D46" i="14" l="1"/>
  <c r="G46" i="14" s="1"/>
  <c r="C18" i="14"/>
  <c r="H43" i="14"/>
  <c r="H12" i="9"/>
  <c r="D29" i="9" s="1"/>
  <c r="G29" i="9" s="1"/>
  <c r="G31" i="9"/>
  <c r="D32" i="14"/>
  <c r="G32" i="14" s="1"/>
  <c r="D28" i="14"/>
  <c r="G28" i="14" s="1"/>
  <c r="C65" i="14" l="1"/>
  <c r="C66" i="14" s="1"/>
  <c r="C67" i="14" s="1"/>
  <c r="C68" i="14" s="1"/>
  <c r="C69" i="14" s="1"/>
  <c r="C70" i="14" s="1"/>
  <c r="C71" i="14" s="1"/>
  <c r="C72" i="14" s="1"/>
  <c r="C73" i="14" s="1"/>
  <c r="C74" i="14" s="1"/>
  <c r="C75" i="14" s="1"/>
  <c r="C76" i="14" s="1"/>
  <c r="C77" i="14" s="1"/>
  <c r="C78" i="14" s="1"/>
  <c r="C79" i="14" s="1"/>
  <c r="C80" i="14" s="1"/>
  <c r="C81" i="14" s="1"/>
  <c r="C82" i="14" s="1"/>
  <c r="C83" i="14" s="1"/>
  <c r="C84" i="14" s="1"/>
  <c r="C85" i="14" s="1"/>
  <c r="C86" i="14" s="1"/>
  <c r="C87" i="14" s="1"/>
  <c r="C88" i="14" s="1"/>
  <c r="C89" i="14" s="1"/>
  <c r="C90" i="14" s="1"/>
  <c r="C91" i="14" s="1"/>
  <c r="C92" i="14" s="1"/>
  <c r="D49" i="14" s="1"/>
  <c r="D30" i="14"/>
  <c r="G30" i="14" s="1"/>
  <c r="D27" i="9"/>
  <c r="G27" i="9" s="1"/>
  <c r="D45" i="9"/>
  <c r="G45" i="9" s="1"/>
  <c r="D48" i="14" l="1"/>
  <c r="G48" i="14" s="1"/>
</calcChain>
</file>

<file path=xl/sharedStrings.xml><?xml version="1.0" encoding="utf-8"?>
<sst xmlns="http://schemas.openxmlformats.org/spreadsheetml/2006/main" count="82" uniqueCount="38">
  <si>
    <t xml:space="preserve">L (m) = </t>
  </si>
  <si>
    <t>diametro:</t>
  </si>
  <si>
    <t>NOTE:</t>
  </si>
  <si>
    <t>H (kN) =</t>
  </si>
  <si>
    <t>lunghezza del palo:</t>
  </si>
  <si>
    <t>momento di plasticizzazione:</t>
  </si>
  <si>
    <t>eccentricità forza orizzontale:</t>
  </si>
  <si>
    <t xml:space="preserve">e (m) = </t>
  </si>
  <si>
    <t>coesione non drenata (terreno):</t>
  </si>
  <si>
    <t>palo corto:</t>
  </si>
  <si>
    <t>palo lungo:</t>
  </si>
  <si>
    <t>e/d =</t>
  </si>
  <si>
    <t xml:space="preserve">d (m) = </t>
  </si>
  <si>
    <t xml:space="preserve">d (mm) = </t>
  </si>
  <si>
    <t>L/d =</t>
  </si>
  <si>
    <t>palo intermedio:</t>
  </si>
  <si>
    <t>terreni coesivi</t>
  </si>
  <si>
    <t xml:space="preserve">φ (°) = </t>
  </si>
  <si>
    <t>angolo di resistenza al taglio efficace:</t>
  </si>
  <si>
    <t>peso di volume efficace (terreno):</t>
  </si>
  <si>
    <t>ITERAZIONE</t>
  </si>
  <si>
    <r>
      <t xml:space="preserve">PALO - AZIONI ORIZZONTALI </t>
    </r>
    <r>
      <rPr>
        <b/>
        <sz val="14"/>
        <rFont val="Arial"/>
        <family val="2"/>
      </rPr>
      <t>(Broms 1964)</t>
    </r>
  </si>
  <si>
    <t>terreni granulari</t>
  </si>
  <si>
    <t>coefficiente spinta passiva</t>
  </si>
  <si>
    <t>PROVA</t>
  </si>
  <si>
    <t>N.B.: introdurre i dati esclusivamente nelle caselle in giallo</t>
  </si>
  <si>
    <r>
      <t>H / (c</t>
    </r>
    <r>
      <rPr>
        <vertAlign val="subscript"/>
        <sz val="14"/>
        <rFont val="Arial"/>
        <family val="2"/>
      </rPr>
      <t>U</t>
    </r>
    <r>
      <rPr>
        <sz val="14"/>
        <rFont val="Arial"/>
        <family val="2"/>
      </rPr>
      <t>·d</t>
    </r>
    <r>
      <rPr>
        <vertAlign val="superscript"/>
        <sz val="14"/>
        <rFont val="Arial"/>
        <family val="2"/>
      </rPr>
      <t>2</t>
    </r>
    <r>
      <rPr>
        <sz val="14"/>
        <rFont val="Arial"/>
        <family val="2"/>
      </rPr>
      <t>) =</t>
    </r>
  </si>
  <si>
    <r>
      <t>M</t>
    </r>
    <r>
      <rPr>
        <vertAlign val="subscript"/>
        <sz val="14"/>
        <rFont val="Arial"/>
        <family val="2"/>
      </rPr>
      <t xml:space="preserve">y </t>
    </r>
    <r>
      <rPr>
        <sz val="14"/>
        <rFont val="Arial"/>
        <family val="2"/>
      </rPr>
      <t xml:space="preserve">(kNm) = </t>
    </r>
  </si>
  <si>
    <r>
      <t>c</t>
    </r>
    <r>
      <rPr>
        <vertAlign val="subscript"/>
        <sz val="14"/>
        <rFont val="Arial"/>
        <family val="2"/>
      </rPr>
      <t>U</t>
    </r>
    <r>
      <rPr>
        <sz val="14"/>
        <rFont val="Arial"/>
        <family val="2"/>
      </rPr>
      <t xml:space="preserve"> (kPa) = </t>
    </r>
  </si>
  <si>
    <r>
      <t>γ (kN/m</t>
    </r>
    <r>
      <rPr>
        <vertAlign val="superscript"/>
        <sz val="14"/>
        <rFont val="Arial"/>
        <family val="2"/>
      </rPr>
      <t>3</t>
    </r>
    <r>
      <rPr>
        <sz val="14"/>
        <rFont val="Arial"/>
        <family val="2"/>
      </rPr>
      <t xml:space="preserve">) = </t>
    </r>
  </si>
  <si>
    <r>
      <t>K</t>
    </r>
    <r>
      <rPr>
        <vertAlign val="subscript"/>
        <sz val="16"/>
        <rFont val="Arial"/>
        <family val="2"/>
      </rPr>
      <t>p</t>
    </r>
    <r>
      <rPr>
        <sz val="14"/>
        <rFont val="Arial"/>
        <family val="2"/>
      </rPr>
      <t xml:space="preserve"> =</t>
    </r>
  </si>
  <si>
    <r>
      <t>H / (K</t>
    </r>
    <r>
      <rPr>
        <vertAlign val="subscript"/>
        <sz val="16"/>
        <rFont val="Arial"/>
        <family val="2"/>
      </rPr>
      <t>p</t>
    </r>
    <r>
      <rPr>
        <sz val="14"/>
        <rFont val="Arial"/>
        <family val="2"/>
      </rPr>
      <t>·γ·d</t>
    </r>
    <r>
      <rPr>
        <vertAlign val="superscript"/>
        <sz val="14"/>
        <rFont val="Arial"/>
        <family val="2"/>
      </rPr>
      <t>3</t>
    </r>
    <r>
      <rPr>
        <sz val="14"/>
        <rFont val="Arial"/>
        <family val="2"/>
      </rPr>
      <t>) =</t>
    </r>
  </si>
  <si>
    <t>errore (%) =</t>
  </si>
  <si>
    <t>valutazione forza orizzontale limite  H</t>
  </si>
  <si>
    <r>
      <t>M</t>
    </r>
    <r>
      <rPr>
        <vertAlign val="subscript"/>
        <sz val="14"/>
        <rFont val="Arial"/>
        <family val="2"/>
      </rPr>
      <t>y</t>
    </r>
    <r>
      <rPr>
        <sz val="14"/>
        <rFont val="Arial"/>
        <family val="2"/>
      </rPr>
      <t xml:space="preserve"> / (K</t>
    </r>
    <r>
      <rPr>
        <vertAlign val="subscript"/>
        <sz val="16"/>
        <rFont val="Arial"/>
        <family val="2"/>
      </rPr>
      <t>p</t>
    </r>
    <r>
      <rPr>
        <sz val="14"/>
        <rFont val="Arial"/>
        <family val="2"/>
      </rPr>
      <t>·γ·d</t>
    </r>
    <r>
      <rPr>
        <vertAlign val="superscript"/>
        <sz val="14"/>
        <rFont val="Arial"/>
        <family val="2"/>
      </rPr>
      <t>4</t>
    </r>
    <r>
      <rPr>
        <sz val="14"/>
        <rFont val="Arial"/>
        <family val="2"/>
      </rPr>
      <t>) =</t>
    </r>
  </si>
  <si>
    <t>valutazione entro i primi 8 diametri di palo</t>
  </si>
  <si>
    <t>palo isolato vincolato in testa:</t>
  </si>
  <si>
    <t>palo isolato libero in testa: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</si>
</sst>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6"/>
      <name val="Arial"/>
    </font>
    <font>
      <sz val="10"/>
      <name val="Arial"/>
      <family val="2"/>
    </font>
    <font>
      <sz val="8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  <family val="2"/>
    </font>
    <font>
      <sz val="12"/>
      <name val="Arial"/>
      <family val="2"/>
    </font>
    <font>
      <sz val="14"/>
      <name val="Arial"/>
    </font>
    <font>
      <b/>
      <sz val="18"/>
      <name val="Arial"/>
      <family val="2"/>
    </font>
    <font>
      <b/>
      <sz val="14"/>
      <name val="Arial"/>
      <family val="2"/>
    </font>
    <font>
      <sz val="20"/>
      <name val="Arial"/>
      <family val="2"/>
    </font>
    <font>
      <sz val="24"/>
      <name val="Arial"/>
      <family val="2"/>
    </font>
    <font>
      <sz val="14"/>
      <name val="Arial"/>
      <family val="2"/>
    </font>
    <font>
      <vertAlign val="subscript"/>
      <sz val="14"/>
      <name val="Arial"/>
      <family val="2"/>
    </font>
    <font>
      <vertAlign val="superscript"/>
      <sz val="14"/>
      <name val="Arial"/>
      <family val="2"/>
    </font>
    <font>
      <vertAlign val="subscript"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ill="1"/>
    <xf numFmtId="0" fontId="6" fillId="0" borderId="0" xfId="0" applyFont="1"/>
    <xf numFmtId="3" fontId="6" fillId="0" borderId="0" xfId="0" applyNumberFormat="1" applyFont="1" applyFill="1" applyAlignment="1">
      <alignment horizontal="center"/>
    </xf>
    <xf numFmtId="0" fontId="9" fillId="0" borderId="0" xfId="0" applyFont="1"/>
    <xf numFmtId="0" fontId="2" fillId="0" borderId="0" xfId="0" applyFont="1" applyFill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8" fillId="0" borderId="0" xfId="0" applyFont="1" applyAlignment="1">
      <alignment horizontal="left"/>
    </xf>
    <xf numFmtId="164" fontId="0" fillId="0" borderId="0" xfId="0" applyNumberFormat="1"/>
    <xf numFmtId="0" fontId="11" fillId="0" borderId="0" xfId="0" applyFont="1" applyAlignment="1">
      <alignment horizontal="left"/>
    </xf>
    <xf numFmtId="0" fontId="12" fillId="2" borderId="0" xfId="0" applyFont="1" applyFill="1"/>
    <xf numFmtId="14" fontId="2" fillId="0" borderId="0" xfId="0" applyNumberFormat="1" applyFont="1"/>
    <xf numFmtId="0" fontId="0" fillId="2" borderId="0" xfId="0" applyFill="1"/>
    <xf numFmtId="0" fontId="13" fillId="0" borderId="0" xfId="0" applyFont="1" applyAlignment="1">
      <alignment horizontal="right"/>
    </xf>
    <xf numFmtId="2" fontId="13" fillId="0" borderId="0" xfId="0" applyNumberFormat="1" applyFont="1" applyAlignment="1">
      <alignment horizontal="center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7" fillId="0" borderId="0" xfId="0" applyFont="1"/>
    <xf numFmtId="2" fontId="10" fillId="2" borderId="0" xfId="0" applyNumberFormat="1" applyFont="1" applyFill="1" applyAlignment="1">
      <alignment horizontal="center"/>
    </xf>
    <xf numFmtId="0" fontId="10" fillId="2" borderId="0" xfId="0" applyNumberFormat="1" applyFont="1" applyFill="1" applyAlignment="1">
      <alignment horizontal="center"/>
    </xf>
    <xf numFmtId="3" fontId="10" fillId="0" borderId="0" xfId="0" applyNumberFormat="1" applyFont="1" applyFill="1" applyAlignment="1">
      <alignment horizontal="center"/>
    </xf>
    <xf numFmtId="0" fontId="13" fillId="0" borderId="0" xfId="0" applyFont="1"/>
    <xf numFmtId="2" fontId="13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left"/>
    </xf>
    <xf numFmtId="11" fontId="7" fillId="0" borderId="0" xfId="0" applyNumberFormat="1" applyFont="1" applyAlignment="1">
      <alignment horizontal="center"/>
    </xf>
    <xf numFmtId="0" fontId="4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1" fontId="10" fillId="2" borderId="0" xfId="0" applyNumberFormat="1" applyFont="1" applyFill="1" applyAlignment="1">
      <alignment horizontal="center"/>
    </xf>
    <xf numFmtId="2" fontId="13" fillId="0" borderId="0" xfId="0" applyNumberFormat="1" applyFont="1" applyAlignment="1">
      <alignment horizontal="left"/>
    </xf>
    <xf numFmtId="0" fontId="8" fillId="2" borderId="0" xfId="0" applyFont="1" applyFill="1"/>
    <xf numFmtId="0" fontId="13" fillId="2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5" Type="http://schemas.openxmlformats.org/officeDocument/2006/relationships/image" Target="../media/image6.emf"/><Relationship Id="rId4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24</xdr:row>
      <xdr:rowOff>0</xdr:rowOff>
    </xdr:from>
    <xdr:to>
      <xdr:col>10</xdr:col>
      <xdr:colOff>76200</xdr:colOff>
      <xdr:row>26</xdr:row>
      <xdr:rowOff>228600</xdr:rowOff>
    </xdr:to>
    <xdr:pic>
      <xdr:nvPicPr>
        <xdr:cNvPr id="5" name="Immagine 4" descr="1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166" t="83359" r="37039" b="11217"/>
        <a:stretch>
          <a:fillRect/>
        </a:stretch>
      </xdr:blipFill>
      <xdr:spPr bwMode="auto">
        <a:xfrm>
          <a:off x="5924550" y="4305300"/>
          <a:ext cx="1666875" cy="5524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9525</xdr:colOff>
      <xdr:row>30</xdr:row>
      <xdr:rowOff>66675</xdr:rowOff>
    </xdr:from>
    <xdr:to>
      <xdr:col>12</xdr:col>
      <xdr:colOff>66675</xdr:colOff>
      <xdr:row>33</xdr:row>
      <xdr:rowOff>95250</xdr:rowOff>
    </xdr:to>
    <xdr:pic>
      <xdr:nvPicPr>
        <xdr:cNvPr id="6" name="Immagine 5" descr="1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5" y="5610225"/>
          <a:ext cx="2914650" cy="6477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19051</xdr:colOff>
      <xdr:row>27</xdr:row>
      <xdr:rowOff>13719</xdr:rowOff>
    </xdr:from>
    <xdr:to>
      <xdr:col>13</xdr:col>
      <xdr:colOff>133350</xdr:colOff>
      <xdr:row>30</xdr:row>
      <xdr:rowOff>19095</xdr:rowOff>
    </xdr:to>
    <xdr:pic>
      <xdr:nvPicPr>
        <xdr:cNvPr id="7" name="Immagine 6" descr="1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1" y="4900044"/>
          <a:ext cx="3581399" cy="662601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9525</xdr:colOff>
      <xdr:row>42</xdr:row>
      <xdr:rowOff>0</xdr:rowOff>
    </xdr:from>
    <xdr:to>
      <xdr:col>15</xdr:col>
      <xdr:colOff>104775</xdr:colOff>
      <xdr:row>45</xdr:row>
      <xdr:rowOff>76200</xdr:rowOff>
    </xdr:to>
    <xdr:pic>
      <xdr:nvPicPr>
        <xdr:cNvPr id="8" name="Immagine 7" descr="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5" y="7620000"/>
          <a:ext cx="4781550" cy="6572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19050</xdr:colOff>
      <xdr:row>45</xdr:row>
      <xdr:rowOff>123825</xdr:rowOff>
    </xdr:from>
    <xdr:to>
      <xdr:col>13</xdr:col>
      <xdr:colOff>361950</xdr:colOff>
      <xdr:row>49</xdr:row>
      <xdr:rowOff>38100</xdr:rowOff>
    </xdr:to>
    <xdr:pic>
      <xdr:nvPicPr>
        <xdr:cNvPr id="10" name="Immagine 9" descr="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765" t="82944" r="23038" b="10208"/>
        <a:stretch>
          <a:fillRect/>
        </a:stretch>
      </xdr:blipFill>
      <xdr:spPr bwMode="auto">
        <a:xfrm>
          <a:off x="5924550" y="8324850"/>
          <a:ext cx="3810000" cy="6953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504825</xdr:colOff>
      <xdr:row>35</xdr:row>
      <xdr:rowOff>38100</xdr:rowOff>
    </xdr:from>
    <xdr:to>
      <xdr:col>24</xdr:col>
      <xdr:colOff>528955</xdr:colOff>
      <xdr:row>52</xdr:row>
      <xdr:rowOff>130810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06100" y="7734300"/>
          <a:ext cx="6120130" cy="34550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24</xdr:row>
      <xdr:rowOff>304800</xdr:rowOff>
    </xdr:from>
    <xdr:to>
      <xdr:col>10</xdr:col>
      <xdr:colOff>247650</xdr:colOff>
      <xdr:row>27</xdr:row>
      <xdr:rowOff>285750</xdr:rowOff>
    </xdr:to>
    <xdr:pic>
      <xdr:nvPicPr>
        <xdr:cNvPr id="5" name="Immagine 4" descr="1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603" t="24306" r="37271" b="69928"/>
        <a:stretch>
          <a:fillRect/>
        </a:stretch>
      </xdr:blipFill>
      <xdr:spPr bwMode="auto">
        <a:xfrm>
          <a:off x="6448425" y="5381625"/>
          <a:ext cx="1838325" cy="6286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9525</xdr:colOff>
      <xdr:row>31</xdr:row>
      <xdr:rowOff>47625</xdr:rowOff>
    </xdr:from>
    <xdr:to>
      <xdr:col>11</xdr:col>
      <xdr:colOff>19050</xdr:colOff>
      <xdr:row>35</xdr:row>
      <xdr:rowOff>70384</xdr:rowOff>
    </xdr:to>
    <xdr:pic>
      <xdr:nvPicPr>
        <xdr:cNvPr id="6" name="Immagine 5" descr="20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38900" y="6819900"/>
          <a:ext cx="2257425" cy="841909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19050</xdr:colOff>
      <xdr:row>28</xdr:row>
      <xdr:rowOff>28575</xdr:rowOff>
    </xdr:from>
    <xdr:to>
      <xdr:col>10</xdr:col>
      <xdr:colOff>495300</xdr:colOff>
      <xdr:row>31</xdr:row>
      <xdr:rowOff>10835</xdr:rowOff>
    </xdr:to>
    <xdr:pic>
      <xdr:nvPicPr>
        <xdr:cNvPr id="7" name="Immagine 6" descr="18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509" t="72377" r="33557" b="21098"/>
        <a:stretch>
          <a:fillRect/>
        </a:stretch>
      </xdr:blipFill>
      <xdr:spPr bwMode="auto">
        <a:xfrm>
          <a:off x="6448425" y="6048375"/>
          <a:ext cx="2085975" cy="73473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28575</xdr:colOff>
      <xdr:row>42</xdr:row>
      <xdr:rowOff>152400</xdr:rowOff>
    </xdr:from>
    <xdr:to>
      <xdr:col>10</xdr:col>
      <xdr:colOff>466725</xdr:colOff>
      <xdr:row>46</xdr:row>
      <xdr:rowOff>95250</xdr:rowOff>
    </xdr:to>
    <xdr:pic>
      <xdr:nvPicPr>
        <xdr:cNvPr id="8" name="Immagine 7" descr="15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604" t="21774" r="38556" b="71986"/>
        <a:stretch>
          <a:fillRect/>
        </a:stretch>
      </xdr:blipFill>
      <xdr:spPr bwMode="auto">
        <a:xfrm>
          <a:off x="6457950" y="8715375"/>
          <a:ext cx="2047875" cy="7429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19050</xdr:colOff>
      <xdr:row>46</xdr:row>
      <xdr:rowOff>142875</xdr:rowOff>
    </xdr:from>
    <xdr:to>
      <xdr:col>12</xdr:col>
      <xdr:colOff>466725</xdr:colOff>
      <xdr:row>50</xdr:row>
      <xdr:rowOff>57150</xdr:rowOff>
    </xdr:to>
    <xdr:grpSp>
      <xdr:nvGrpSpPr>
        <xdr:cNvPr id="2053" name="Group 5">
          <a:extLst>
            <a:ext uri="{FF2B5EF4-FFF2-40B4-BE49-F238E27FC236}">
              <a16:creationId xmlns:a16="http://schemas.microsoft.com/office/drawing/2014/main" xmlns="" id="{00000000-0008-0000-0100-000005080000}"/>
            </a:ext>
          </a:extLst>
        </xdr:cNvPr>
        <xdr:cNvGrpSpPr>
          <a:grpSpLocks/>
        </xdr:cNvGrpSpPr>
      </xdr:nvGrpSpPr>
      <xdr:grpSpPr bwMode="auto">
        <a:xfrm>
          <a:off x="6448425" y="10001250"/>
          <a:ext cx="3305175" cy="790575"/>
          <a:chOff x="10870" y="10025"/>
          <a:chExt cx="5218" cy="1251"/>
        </a:xfrm>
      </xdr:grpSpPr>
      <xdr:pic>
        <xdr:nvPicPr>
          <xdr:cNvPr id="10" name="Immagine 9" descr="16">
            <a:extLst>
              <a:ext uri="{FF2B5EF4-FFF2-40B4-BE49-F238E27FC236}">
                <a16:creationId xmlns:a16="http://schemas.microsoft.com/office/drawing/2014/main" xmlns="" id="{00000000-0008-0000-0100-00000A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870" y="10025"/>
            <a:ext cx="5218" cy="1251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055" name="Rectangle 7">
            <a:extLst>
              <a:ext uri="{FF2B5EF4-FFF2-40B4-BE49-F238E27FC236}">
                <a16:creationId xmlns:a16="http://schemas.microsoft.com/office/drawing/2014/main" xmlns="" id="{00000000-0008-0000-0100-000007080000}"/>
              </a:ext>
            </a:extLst>
          </xdr:cNvPr>
          <xdr:cNvSpPr>
            <a:spLocks noChangeArrowheads="1"/>
          </xdr:cNvSpPr>
        </xdr:nvSpPr>
        <xdr:spPr bwMode="auto">
          <a:xfrm>
            <a:off x="13067" y="10040"/>
            <a:ext cx="386" cy="373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 editAs="oneCell">
    <xdr:from>
      <xdr:col>12</xdr:col>
      <xdr:colOff>600075</xdr:colOff>
      <xdr:row>36</xdr:row>
      <xdr:rowOff>123825</xdr:rowOff>
    </xdr:from>
    <xdr:to>
      <xdr:col>23</xdr:col>
      <xdr:colOff>14605</xdr:colOff>
      <xdr:row>54</xdr:row>
      <xdr:rowOff>54610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6950" y="7981950"/>
          <a:ext cx="6120130" cy="34550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tabSelected="1" workbookViewId="0">
      <selection activeCell="E14" sqref="E14"/>
    </sheetView>
  </sheetViews>
  <sheetFormatPr defaultRowHeight="12.75" x14ac:dyDescent="0.2"/>
  <cols>
    <col min="2" max="2" width="10.28515625" bestFit="1" customWidth="1"/>
    <col min="3" max="3" width="16.7109375" customWidth="1"/>
    <col min="4" max="4" width="14.7109375" customWidth="1"/>
    <col min="5" max="5" width="11.42578125" customWidth="1"/>
    <col min="6" max="6" width="9.28515625" bestFit="1" customWidth="1"/>
    <col min="7" max="7" width="11.140625" customWidth="1"/>
    <col min="8" max="8" width="9.140625" customWidth="1"/>
    <col min="9" max="9" width="13" customWidth="1"/>
    <col min="10" max="10" width="11.140625" customWidth="1"/>
    <col min="11" max="11" width="9.5703125" customWidth="1"/>
  </cols>
  <sheetData>
    <row r="1" spans="1:22" ht="30" x14ac:dyDescent="0.4">
      <c r="A1" s="11" t="s">
        <v>21</v>
      </c>
      <c r="J1" s="18" t="s">
        <v>25</v>
      </c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 ht="23.25" x14ac:dyDescent="0.35">
      <c r="A2" s="11" t="s">
        <v>16</v>
      </c>
      <c r="J2" s="19">
        <v>45058</v>
      </c>
    </row>
    <row r="3" spans="1:22" ht="15.75" x14ac:dyDescent="0.25">
      <c r="A3" s="8"/>
      <c r="B3" s="8"/>
      <c r="C3" s="8"/>
      <c r="D3" s="4"/>
      <c r="E3" s="10"/>
      <c r="F3" s="8"/>
      <c r="G3" s="14"/>
      <c r="H3" s="8"/>
      <c r="J3" s="8"/>
    </row>
    <row r="4" spans="1:22" ht="15.75" x14ac:dyDescent="0.25">
      <c r="A4" s="8"/>
      <c r="B4" s="8"/>
      <c r="C4" s="8"/>
      <c r="D4" s="4"/>
      <c r="E4" s="10"/>
      <c r="F4" s="8"/>
      <c r="G4" s="14"/>
      <c r="H4" s="8"/>
      <c r="J4" s="8"/>
    </row>
    <row r="5" spans="1:22" ht="18" x14ac:dyDescent="0.25">
      <c r="A5" s="2" t="s">
        <v>2</v>
      </c>
      <c r="B5" s="37" t="s">
        <v>24</v>
      </c>
      <c r="C5" s="20"/>
      <c r="D5" s="20"/>
      <c r="E5" s="20"/>
      <c r="F5" s="20"/>
      <c r="G5" s="20"/>
      <c r="H5" s="20"/>
    </row>
    <row r="6" spans="1:22" ht="18" x14ac:dyDescent="0.25">
      <c r="A6" s="2"/>
      <c r="B6" s="37"/>
      <c r="C6" s="20"/>
      <c r="D6" s="20"/>
      <c r="E6" s="20"/>
      <c r="F6" s="20"/>
      <c r="G6" s="20"/>
      <c r="H6" s="20"/>
    </row>
    <row r="7" spans="1:22" ht="15.75" x14ac:dyDescent="0.25">
      <c r="A7" s="8"/>
      <c r="B7" s="8"/>
      <c r="C7" s="8"/>
      <c r="D7" s="4"/>
      <c r="E7" s="10"/>
      <c r="F7" s="8"/>
      <c r="G7" s="14"/>
      <c r="H7" s="8"/>
      <c r="J7" s="8"/>
    </row>
    <row r="8" spans="1:22" s="29" customFormat="1" ht="18" x14ac:dyDescent="0.25"/>
    <row r="9" spans="1:22" ht="15.75" x14ac:dyDescent="0.25">
      <c r="A9" s="8"/>
      <c r="B9" s="8"/>
      <c r="C9" s="8"/>
      <c r="D9" s="4"/>
      <c r="E9" s="10"/>
      <c r="F9" s="8"/>
      <c r="G9" s="14"/>
      <c r="H9" s="8"/>
      <c r="J9" s="8"/>
    </row>
    <row r="10" spans="1:22" ht="18" x14ac:dyDescent="0.25">
      <c r="A10" s="25" t="s">
        <v>4</v>
      </c>
      <c r="D10" s="21" t="s">
        <v>0</v>
      </c>
      <c r="E10" s="26">
        <v>15</v>
      </c>
    </row>
    <row r="11" spans="1:22" ht="18" x14ac:dyDescent="0.25">
      <c r="A11" s="25" t="s">
        <v>1</v>
      </c>
      <c r="D11" s="21" t="s">
        <v>13</v>
      </c>
      <c r="E11" s="27">
        <v>1200</v>
      </c>
      <c r="G11" s="21" t="s">
        <v>12</v>
      </c>
      <c r="H11" s="30">
        <f>E11/1000</f>
        <v>1.2</v>
      </c>
    </row>
    <row r="12" spans="1:22" ht="21" x14ac:dyDescent="0.35">
      <c r="A12" s="25" t="s">
        <v>5</v>
      </c>
      <c r="D12" s="21" t="s">
        <v>27</v>
      </c>
      <c r="E12" s="35">
        <v>2700</v>
      </c>
      <c r="G12" s="21" t="s">
        <v>14</v>
      </c>
      <c r="H12" s="24">
        <f>E10/H11</f>
        <v>12.5</v>
      </c>
    </row>
    <row r="13" spans="1:22" ht="18" x14ac:dyDescent="0.25">
      <c r="A13" s="25"/>
      <c r="D13" s="28"/>
      <c r="E13" s="29"/>
    </row>
    <row r="14" spans="1:22" ht="21" x14ac:dyDescent="0.35">
      <c r="A14" s="25" t="s">
        <v>8</v>
      </c>
      <c r="D14" s="21" t="s">
        <v>28</v>
      </c>
      <c r="E14" s="27">
        <v>40</v>
      </c>
      <c r="F14" s="3"/>
      <c r="G14" s="29" t="s">
        <v>35</v>
      </c>
    </row>
    <row r="15" spans="1:22" ht="15" x14ac:dyDescent="0.2">
      <c r="D15" s="3"/>
      <c r="E15" s="6"/>
      <c r="G15" s="3"/>
      <c r="H15" s="13"/>
      <c r="J15" s="8"/>
    </row>
    <row r="16" spans="1:22" ht="15" x14ac:dyDescent="0.2">
      <c r="D16" s="3"/>
      <c r="E16" s="6"/>
      <c r="G16" s="3"/>
      <c r="H16" s="13"/>
      <c r="J16" s="8"/>
    </row>
    <row r="17" spans="1:14" ht="15" x14ac:dyDescent="0.2">
      <c r="D17" s="3"/>
      <c r="E17" s="6"/>
      <c r="G17" s="3"/>
      <c r="H17" s="13"/>
      <c r="J17" s="8"/>
    </row>
    <row r="18" spans="1:14" ht="15" x14ac:dyDescent="0.2">
      <c r="D18" s="3"/>
      <c r="E18" s="6"/>
      <c r="G18" s="3"/>
      <c r="H18" s="13"/>
      <c r="J18" s="8"/>
    </row>
    <row r="19" spans="1:14" ht="15" x14ac:dyDescent="0.2">
      <c r="D19" s="3"/>
      <c r="E19" s="6"/>
      <c r="G19" s="3"/>
      <c r="H19" s="13"/>
      <c r="J19" s="8"/>
    </row>
    <row r="23" spans="1:14" ht="25.5" x14ac:dyDescent="0.35">
      <c r="A23" s="17" t="s">
        <v>36</v>
      </c>
    </row>
    <row r="24" spans="1:14" ht="18" x14ac:dyDescent="0.25">
      <c r="A24" s="29" t="s">
        <v>33</v>
      </c>
    </row>
    <row r="25" spans="1:14" ht="18" x14ac:dyDescent="0.25">
      <c r="B25" s="7"/>
      <c r="C25" s="7"/>
      <c r="D25" s="7"/>
      <c r="E25" s="7"/>
      <c r="N25" s="29"/>
    </row>
    <row r="26" spans="1:14" ht="7.5" customHeight="1" x14ac:dyDescent="0.2">
      <c r="A26" s="7"/>
      <c r="B26" s="7"/>
      <c r="C26" s="7"/>
      <c r="D26" s="7"/>
      <c r="E26" s="7"/>
    </row>
    <row r="27" spans="1:14" ht="22.5" x14ac:dyDescent="0.35">
      <c r="A27" s="9" t="s">
        <v>9</v>
      </c>
      <c r="C27" s="21" t="s">
        <v>26</v>
      </c>
      <c r="D27" s="22">
        <f>9*(H12-1.5)</f>
        <v>99</v>
      </c>
      <c r="F27" s="21" t="s">
        <v>3</v>
      </c>
      <c r="G27" s="23">
        <f>($E$14*$H$11^2)*D27</f>
        <v>5702.4</v>
      </c>
    </row>
    <row r="28" spans="1:14" ht="18" x14ac:dyDescent="0.25">
      <c r="A28" s="9"/>
      <c r="C28" s="21"/>
      <c r="D28" s="22"/>
      <c r="F28" s="21"/>
      <c r="G28" s="23"/>
    </row>
    <row r="29" spans="1:14" ht="22.5" x14ac:dyDescent="0.35">
      <c r="A29" s="9" t="s">
        <v>15</v>
      </c>
      <c r="C29" s="21" t="s">
        <v>26</v>
      </c>
      <c r="D29" s="22">
        <f>-9*(H12+1.5)+9*SQRT(2*H12^2+4*E12/(9*E14*H11^3)+4.5)</f>
        <v>38.569893966059283</v>
      </c>
      <c r="F29" s="21" t="s">
        <v>3</v>
      </c>
      <c r="G29" s="23">
        <f>($E$14*$H$11^2)*D29</f>
        <v>2221.6258924450144</v>
      </c>
    </row>
    <row r="30" spans="1:14" ht="18" x14ac:dyDescent="0.25">
      <c r="A30" s="9"/>
      <c r="C30" s="21"/>
      <c r="D30" s="22"/>
      <c r="F30" s="21"/>
      <c r="G30" s="23"/>
    </row>
    <row r="31" spans="1:14" ht="22.5" x14ac:dyDescent="0.35">
      <c r="A31" s="9" t="s">
        <v>10</v>
      </c>
      <c r="C31" s="21" t="s">
        <v>26</v>
      </c>
      <c r="D31" s="22">
        <f>-13.5+SQRT(182.25+36*E12/(E14*H11^3))</f>
        <v>26.35599076675927</v>
      </c>
      <c r="F31" s="21" t="s">
        <v>3</v>
      </c>
      <c r="G31" s="23">
        <f>($E$14*$H$11^2)*D31</f>
        <v>1518.1050681653337</v>
      </c>
    </row>
    <row r="32" spans="1:14" ht="15.75" x14ac:dyDescent="0.25">
      <c r="A32" s="9"/>
      <c r="G32" s="16"/>
    </row>
    <row r="39" spans="1:8" ht="25.5" x14ac:dyDescent="0.35">
      <c r="A39" s="17" t="s">
        <v>37</v>
      </c>
    </row>
    <row r="40" spans="1:8" ht="18" x14ac:dyDescent="0.25">
      <c r="A40" s="29" t="s">
        <v>33</v>
      </c>
      <c r="B40" s="7"/>
      <c r="C40" s="7"/>
      <c r="D40" s="7"/>
      <c r="E40" s="7"/>
    </row>
    <row r="42" spans="1:8" ht="18" x14ac:dyDescent="0.25">
      <c r="A42" s="25" t="s">
        <v>6</v>
      </c>
      <c r="D42" s="21" t="s">
        <v>7</v>
      </c>
      <c r="E42" s="26">
        <v>0.9</v>
      </c>
      <c r="G42" s="21" t="s">
        <v>11</v>
      </c>
      <c r="H42" s="24">
        <f>E42/H11</f>
        <v>0.75</v>
      </c>
    </row>
    <row r="45" spans="1:8" ht="22.5" x14ac:dyDescent="0.35">
      <c r="A45" s="9" t="s">
        <v>9</v>
      </c>
      <c r="C45" s="21" t="s">
        <v>26</v>
      </c>
      <c r="D45" s="22">
        <f>-9*(1.5+H12+2*H42)+9*SQRT(2*(H12)^2+4*(H42)^2+4*H12*H42+6*H42+4.5)</f>
        <v>31.559200278733897</v>
      </c>
      <c r="F45" s="21" t="s">
        <v>3</v>
      </c>
      <c r="G45" s="23">
        <f>($E$14*$H$11^2)*D45</f>
        <v>1817.8099360550723</v>
      </c>
    </row>
    <row r="46" spans="1:8" ht="18" x14ac:dyDescent="0.25">
      <c r="A46" s="9"/>
      <c r="C46" s="21"/>
      <c r="D46" s="22"/>
      <c r="F46" s="21"/>
      <c r="G46" s="23"/>
    </row>
    <row r="47" spans="1:8" ht="22.5" x14ac:dyDescent="0.35">
      <c r="A47" s="9" t="s">
        <v>10</v>
      </c>
      <c r="C47" s="21" t="s">
        <v>26</v>
      </c>
      <c r="D47" s="22">
        <f>-9*(H42+1.5)+9*SQRT(H42^2+3*H42+2*E12/(9*E14*H11^3)+2.25)</f>
        <v>13.114464629302837</v>
      </c>
      <c r="F47" s="21" t="s">
        <v>3</v>
      </c>
      <c r="G47" s="23">
        <f>($E$14*$H$11^2)*D47</f>
        <v>755.39316264784338</v>
      </c>
    </row>
  </sheetData>
  <phoneticPr fontId="3" type="noConversion"/>
  <pageMargins left="0.78740157480314965" right="0.19685039370078741" top="0.98425196850393704" bottom="0.98425196850393704" header="0.51181102362204722" footer="0.51181102362204722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workbookViewId="0">
      <selection activeCell="E15" sqref="E15"/>
    </sheetView>
  </sheetViews>
  <sheetFormatPr defaultRowHeight="12.75" x14ac:dyDescent="0.2"/>
  <cols>
    <col min="2" max="2" width="10.28515625" bestFit="1" customWidth="1"/>
    <col min="3" max="3" width="19" customWidth="1"/>
    <col min="4" max="4" width="14.28515625" customWidth="1"/>
    <col min="5" max="5" width="11.42578125" customWidth="1"/>
    <col min="6" max="6" width="9.28515625" bestFit="1" customWidth="1"/>
    <col min="7" max="7" width="11.140625" customWidth="1"/>
    <col min="8" max="8" width="11.85546875" customWidth="1"/>
    <col min="9" max="9" width="13" customWidth="1"/>
    <col min="10" max="10" width="11.140625" customWidth="1"/>
    <col min="11" max="11" width="9.5703125" customWidth="1"/>
  </cols>
  <sheetData>
    <row r="1" spans="1:10" ht="23.25" x14ac:dyDescent="0.35">
      <c r="A1" s="11" t="s">
        <v>21</v>
      </c>
    </row>
    <row r="2" spans="1:10" ht="23.25" x14ac:dyDescent="0.35">
      <c r="A2" s="11" t="s">
        <v>22</v>
      </c>
    </row>
    <row r="3" spans="1:10" ht="15.75" customHeight="1" x14ac:dyDescent="0.3">
      <c r="A3" s="1"/>
    </row>
    <row r="4" spans="1:10" ht="15.75" customHeight="1" x14ac:dyDescent="0.3">
      <c r="A4" s="1"/>
    </row>
    <row r="5" spans="1:10" ht="15.75" customHeight="1" x14ac:dyDescent="0.25">
      <c r="A5" s="2" t="s">
        <v>2</v>
      </c>
      <c r="B5" s="38" t="s">
        <v>24</v>
      </c>
      <c r="C5" s="20"/>
      <c r="D5" s="20"/>
      <c r="E5" s="20"/>
      <c r="F5" s="20"/>
      <c r="G5" s="20"/>
      <c r="H5" s="20"/>
    </row>
    <row r="6" spans="1:10" ht="18" x14ac:dyDescent="0.25">
      <c r="A6" s="8"/>
      <c r="B6" s="37"/>
      <c r="C6" s="20"/>
      <c r="D6" s="20"/>
      <c r="E6" s="20"/>
      <c r="F6" s="20"/>
      <c r="G6" s="20"/>
      <c r="H6" s="20"/>
    </row>
    <row r="7" spans="1:10" x14ac:dyDescent="0.2">
      <c r="J7" s="8"/>
    </row>
    <row r="8" spans="1:10" ht="15.75" x14ac:dyDescent="0.25">
      <c r="A8" s="8"/>
      <c r="B8" s="8"/>
      <c r="C8" s="8"/>
      <c r="D8" s="4"/>
      <c r="E8" s="10"/>
      <c r="F8" s="8"/>
      <c r="G8" s="14"/>
      <c r="H8" s="8"/>
      <c r="J8" s="8"/>
    </row>
    <row r="9" spans="1:10" ht="15.75" x14ac:dyDescent="0.25">
      <c r="A9" s="8"/>
      <c r="B9" s="8"/>
      <c r="C9" s="8"/>
      <c r="D9" s="4"/>
      <c r="E9" s="10"/>
      <c r="F9" s="8"/>
      <c r="G9" s="14"/>
      <c r="H9" s="8"/>
      <c r="J9" s="8"/>
    </row>
    <row r="10" spans="1:10" ht="18" x14ac:dyDescent="0.25">
      <c r="A10" s="25" t="s">
        <v>4</v>
      </c>
      <c r="D10" s="21" t="s">
        <v>0</v>
      </c>
      <c r="E10" s="26">
        <v>30</v>
      </c>
    </row>
    <row r="11" spans="1:10" ht="18" x14ac:dyDescent="0.25">
      <c r="A11" s="25" t="s">
        <v>1</v>
      </c>
      <c r="D11" s="21" t="s">
        <v>13</v>
      </c>
      <c r="E11" s="27">
        <v>1200</v>
      </c>
      <c r="G11" s="21" t="s">
        <v>12</v>
      </c>
      <c r="H11" s="30">
        <f>E11/1000</f>
        <v>1.2</v>
      </c>
    </row>
    <row r="12" spans="1:10" ht="21" x14ac:dyDescent="0.35">
      <c r="A12" s="25" t="s">
        <v>5</v>
      </c>
      <c r="D12" s="21" t="s">
        <v>27</v>
      </c>
      <c r="E12" s="35">
        <v>1359</v>
      </c>
      <c r="G12" s="21" t="s">
        <v>14</v>
      </c>
      <c r="H12" s="24">
        <f>E10/H11</f>
        <v>25</v>
      </c>
    </row>
    <row r="13" spans="1:10" ht="18" x14ac:dyDescent="0.25">
      <c r="A13" s="25"/>
      <c r="D13" s="21"/>
      <c r="E13" s="28"/>
    </row>
    <row r="14" spans="1:10" ht="21" x14ac:dyDescent="0.25">
      <c r="A14" s="25" t="s">
        <v>19</v>
      </c>
      <c r="D14" s="21" t="s">
        <v>29</v>
      </c>
      <c r="E14" s="27">
        <v>20</v>
      </c>
      <c r="G14" s="29"/>
      <c r="H14" s="29"/>
    </row>
    <row r="15" spans="1:10" ht="23.25" x14ac:dyDescent="0.4">
      <c r="A15" s="25" t="s">
        <v>18</v>
      </c>
      <c r="D15" s="21" t="s">
        <v>17</v>
      </c>
      <c r="E15" s="27">
        <v>30</v>
      </c>
      <c r="F15" s="3"/>
      <c r="G15" s="21" t="s">
        <v>30</v>
      </c>
      <c r="H15" s="24">
        <f>(TAN((45+0.5*E15)*PI()/180))^2</f>
        <v>2.9999999999999982</v>
      </c>
      <c r="J15" s="29" t="s">
        <v>35</v>
      </c>
    </row>
    <row r="16" spans="1:10" ht="15" x14ac:dyDescent="0.2">
      <c r="F16" s="3"/>
      <c r="G16" s="31" t="s">
        <v>23</v>
      </c>
    </row>
    <row r="18" spans="1:13" ht="23.25" x14ac:dyDescent="0.4">
      <c r="B18" s="21" t="s">
        <v>34</v>
      </c>
      <c r="C18" s="36">
        <f>$E$12/($H$15*$E$14*$H$11^4)</f>
        <v>10.923032407407414</v>
      </c>
    </row>
    <row r="24" spans="1:13" ht="25.5" x14ac:dyDescent="0.35">
      <c r="A24" s="17" t="s">
        <v>36</v>
      </c>
      <c r="M24" s="29"/>
    </row>
    <row r="25" spans="1:13" ht="18" x14ac:dyDescent="0.25">
      <c r="A25" s="29" t="s">
        <v>33</v>
      </c>
      <c r="B25" s="7"/>
      <c r="C25" s="7"/>
      <c r="D25" s="7"/>
      <c r="E25" s="7"/>
    </row>
    <row r="26" spans="1:13" ht="18" x14ac:dyDescent="0.25">
      <c r="A26" s="15"/>
      <c r="B26" s="7"/>
      <c r="C26" s="7"/>
      <c r="D26" s="7"/>
      <c r="E26" s="7"/>
    </row>
    <row r="27" spans="1:13" ht="7.5" customHeight="1" x14ac:dyDescent="0.2">
      <c r="A27" s="7"/>
      <c r="B27" s="7"/>
      <c r="C27" s="7"/>
      <c r="D27" s="7"/>
      <c r="E27" s="7"/>
    </row>
    <row r="28" spans="1:13" ht="23.25" x14ac:dyDescent="0.4">
      <c r="A28" s="9" t="s">
        <v>9</v>
      </c>
      <c r="C28" s="21" t="s">
        <v>31</v>
      </c>
      <c r="D28" s="22">
        <f>1.5*H12^2</f>
        <v>937.5</v>
      </c>
      <c r="F28" s="21" t="s">
        <v>3</v>
      </c>
      <c r="G28" s="23">
        <f>($H$15*$E$14*$H$11^3)*D28</f>
        <v>97199.999999999942</v>
      </c>
    </row>
    <row r="29" spans="1:13" ht="18" x14ac:dyDescent="0.25">
      <c r="A29" s="9"/>
      <c r="C29" s="21"/>
      <c r="D29" s="22"/>
      <c r="F29" s="21"/>
      <c r="G29" s="23"/>
    </row>
    <row r="30" spans="1:13" ht="23.25" x14ac:dyDescent="0.4">
      <c r="A30" s="9" t="s">
        <v>15</v>
      </c>
      <c r="C30" s="21" t="s">
        <v>31</v>
      </c>
      <c r="D30" s="22">
        <f>0.5*H12^2+C18*H11/E10</f>
        <v>312.9369212962963</v>
      </c>
      <c r="F30" s="21" t="s">
        <v>3</v>
      </c>
      <c r="G30" s="23">
        <f>($H$15*$E$14*$H$11^3)*D30</f>
        <v>32445.299999999981</v>
      </c>
    </row>
    <row r="31" spans="1:13" ht="18" x14ac:dyDescent="0.25">
      <c r="A31" s="9"/>
      <c r="C31" s="21"/>
      <c r="D31" s="22"/>
      <c r="F31" s="21"/>
      <c r="G31" s="23"/>
    </row>
    <row r="32" spans="1:13" ht="23.25" x14ac:dyDescent="0.4">
      <c r="A32" s="9" t="s">
        <v>10</v>
      </c>
      <c r="C32" s="21" t="s">
        <v>31</v>
      </c>
      <c r="D32" s="22">
        <f>((3.676*C18)^2)^(1/3)</f>
        <v>11.725890021842913</v>
      </c>
      <c r="F32" s="21" t="s">
        <v>3</v>
      </c>
      <c r="G32" s="23">
        <f>($H$15*$E$14*$H$11^3)*D32</f>
        <v>1215.7402774646725</v>
      </c>
    </row>
    <row r="33" spans="1:8" ht="15.75" x14ac:dyDescent="0.25">
      <c r="A33" s="9"/>
      <c r="G33" s="16"/>
    </row>
    <row r="39" spans="1:8" ht="25.5" x14ac:dyDescent="0.35">
      <c r="A39" s="17" t="s">
        <v>37</v>
      </c>
    </row>
    <row r="40" spans="1:8" ht="18" x14ac:dyDescent="0.25">
      <c r="A40" s="29" t="s">
        <v>33</v>
      </c>
      <c r="B40" s="7"/>
      <c r="C40" s="7"/>
      <c r="D40" s="7"/>
      <c r="E40" s="7"/>
    </row>
    <row r="41" spans="1:8" ht="18" x14ac:dyDescent="0.25">
      <c r="A41" s="15"/>
      <c r="B41" s="7"/>
      <c r="C41" s="7"/>
      <c r="D41" s="7"/>
      <c r="E41" s="7"/>
    </row>
    <row r="42" spans="1:8" ht="7.5" customHeight="1" x14ac:dyDescent="0.2">
      <c r="A42" s="7"/>
      <c r="B42" s="7"/>
      <c r="C42" s="7"/>
      <c r="D42" s="7"/>
      <c r="E42" s="7"/>
    </row>
    <row r="43" spans="1:8" ht="18" x14ac:dyDescent="0.25">
      <c r="A43" s="25" t="s">
        <v>6</v>
      </c>
      <c r="D43" s="21" t="s">
        <v>7</v>
      </c>
      <c r="E43" s="26">
        <v>0.5</v>
      </c>
      <c r="G43" s="21" t="s">
        <v>11</v>
      </c>
      <c r="H43" s="24">
        <f>E43/H11</f>
        <v>0.41666666666666669</v>
      </c>
    </row>
    <row r="44" spans="1:8" ht="15" x14ac:dyDescent="0.2">
      <c r="D44" s="3"/>
      <c r="G44" s="3"/>
      <c r="H44" s="7"/>
    </row>
    <row r="45" spans="1:8" ht="6.75" customHeight="1" x14ac:dyDescent="0.2"/>
    <row r="46" spans="1:8" ht="23.25" x14ac:dyDescent="0.4">
      <c r="A46" s="9" t="s">
        <v>9</v>
      </c>
      <c r="C46" s="21" t="s">
        <v>31</v>
      </c>
      <c r="D46" s="22">
        <f>(H11/(2*(E43+E10)))*H12^3</f>
        <v>307.37704918032784</v>
      </c>
      <c r="E46" s="29"/>
      <c r="F46" s="21" t="s">
        <v>3</v>
      </c>
      <c r="G46" s="23">
        <f>($H$15*$E$14*$H$11^3)*D46</f>
        <v>31868.852459016372</v>
      </c>
    </row>
    <row r="47" spans="1:8" ht="18" x14ac:dyDescent="0.25">
      <c r="A47" s="9"/>
      <c r="C47" s="21"/>
      <c r="D47" s="22"/>
      <c r="E47" s="29"/>
      <c r="F47" s="21"/>
      <c r="G47" s="23"/>
    </row>
    <row r="48" spans="1:8" ht="23.25" x14ac:dyDescent="0.4">
      <c r="A48" s="9" t="s">
        <v>10</v>
      </c>
      <c r="C48" s="21" t="s">
        <v>31</v>
      </c>
      <c r="D48" s="22">
        <f>C92</f>
        <v>6.1760864559268498</v>
      </c>
      <c r="E48" s="29"/>
      <c r="F48" s="21" t="s">
        <v>3</v>
      </c>
      <c r="G48" s="23">
        <f>($H$15*$E$14*$H$11^3)*D48</f>
        <v>640.33664375049534</v>
      </c>
    </row>
    <row r="49" spans="2:4" ht="15" x14ac:dyDescent="0.2">
      <c r="C49" s="5" t="s">
        <v>32</v>
      </c>
      <c r="D49" s="32">
        <f>100*(C92-C91)/C92</f>
        <v>4.5491183050736154E-10</v>
      </c>
    </row>
    <row r="61" spans="2:4" x14ac:dyDescent="0.2">
      <c r="C61" s="34" t="s">
        <v>20</v>
      </c>
    </row>
    <row r="63" spans="2:4" x14ac:dyDescent="0.2">
      <c r="B63">
        <v>1</v>
      </c>
      <c r="C63" s="33">
        <v>1</v>
      </c>
    </row>
    <row r="64" spans="2:4" x14ac:dyDescent="0.2">
      <c r="B64">
        <v>2</v>
      </c>
      <c r="C64" s="12">
        <f>$C$18/($H$43+0.544*SQRT(C63))</f>
        <v>11.370262741923053</v>
      </c>
    </row>
    <row r="65" spans="2:3" x14ac:dyDescent="0.2">
      <c r="B65">
        <v>3</v>
      </c>
      <c r="C65" s="12">
        <f t="shared" ref="C65:C92" si="0">$C$18/($H$43+0.544*SQRT(C64))</f>
        <v>4.8524707470107957</v>
      </c>
    </row>
    <row r="66" spans="2:3" x14ac:dyDescent="0.2">
      <c r="B66">
        <v>4</v>
      </c>
      <c r="C66" s="12">
        <f t="shared" si="0"/>
        <v>6.7634560968381736</v>
      </c>
    </row>
    <row r="67" spans="2:3" x14ac:dyDescent="0.2">
      <c r="B67">
        <v>5</v>
      </c>
      <c r="C67" s="12">
        <f t="shared" si="0"/>
        <v>5.9642155332901146</v>
      </c>
    </row>
    <row r="68" spans="2:3" x14ac:dyDescent="0.2">
      <c r="B68">
        <v>6</v>
      </c>
      <c r="C68" s="12">
        <f t="shared" si="0"/>
        <v>6.2588659649829035</v>
      </c>
    </row>
    <row r="69" spans="2:3" x14ac:dyDescent="0.2">
      <c r="B69">
        <v>7</v>
      </c>
      <c r="C69" s="12">
        <f t="shared" si="0"/>
        <v>6.1447132531867341</v>
      </c>
    </row>
    <row r="70" spans="2:3" x14ac:dyDescent="0.2">
      <c r="B70">
        <v>8</v>
      </c>
      <c r="C70" s="12">
        <f t="shared" si="0"/>
        <v>6.1881160855890078</v>
      </c>
    </row>
    <row r="71" spans="2:3" x14ac:dyDescent="0.2">
      <c r="B71">
        <v>9</v>
      </c>
      <c r="C71" s="12">
        <f t="shared" si="0"/>
        <v>6.1714943316212345</v>
      </c>
    </row>
    <row r="72" spans="2:3" x14ac:dyDescent="0.2">
      <c r="B72">
        <v>10</v>
      </c>
      <c r="C72" s="12">
        <f t="shared" si="0"/>
        <v>6.1778424117058472</v>
      </c>
    </row>
    <row r="73" spans="2:3" x14ac:dyDescent="0.2">
      <c r="B73">
        <v>11</v>
      </c>
      <c r="C73" s="12">
        <f t="shared" si="0"/>
        <v>6.1754154424225334</v>
      </c>
    </row>
    <row r="74" spans="2:3" x14ac:dyDescent="0.2">
      <c r="B74">
        <v>12</v>
      </c>
      <c r="C74" s="12">
        <f t="shared" si="0"/>
        <v>6.1763429378764823</v>
      </c>
    </row>
    <row r="75" spans="2:3" x14ac:dyDescent="0.2">
      <c r="B75">
        <v>13</v>
      </c>
      <c r="C75" s="12">
        <f t="shared" si="0"/>
        <v>6.1759884299488155</v>
      </c>
    </row>
    <row r="76" spans="2:3" x14ac:dyDescent="0.2">
      <c r="B76">
        <v>14</v>
      </c>
      <c r="C76" s="12">
        <f t="shared" si="0"/>
        <v>6.1761239222564672</v>
      </c>
    </row>
    <row r="77" spans="2:3" x14ac:dyDescent="0.2">
      <c r="B77">
        <v>15</v>
      </c>
      <c r="C77" s="12">
        <f t="shared" si="0"/>
        <v>6.1760721361733593</v>
      </c>
    </row>
    <row r="78" spans="2:3" x14ac:dyDescent="0.2">
      <c r="B78">
        <v>16</v>
      </c>
      <c r="C78" s="12">
        <f t="shared" si="0"/>
        <v>6.1760919289975522</v>
      </c>
    </row>
    <row r="79" spans="2:3" x14ac:dyDescent="0.2">
      <c r="B79">
        <v>17</v>
      </c>
      <c r="C79" s="12">
        <f t="shared" si="0"/>
        <v>6.1760843640853409</v>
      </c>
    </row>
    <row r="80" spans="2:3" x14ac:dyDescent="0.2">
      <c r="B80">
        <v>18</v>
      </c>
      <c r="C80" s="12">
        <f t="shared" si="0"/>
        <v>6.1760872554274036</v>
      </c>
    </row>
    <row r="81" spans="2:3" x14ac:dyDescent="0.2">
      <c r="B81">
        <v>19</v>
      </c>
      <c r="C81" s="12">
        <f t="shared" si="0"/>
        <v>6.1760861503434725</v>
      </c>
    </row>
    <row r="82" spans="2:3" x14ac:dyDescent="0.2">
      <c r="B82">
        <v>20</v>
      </c>
      <c r="C82" s="12">
        <f t="shared" si="0"/>
        <v>6.1760865727114407</v>
      </c>
    </row>
    <row r="83" spans="2:3" x14ac:dyDescent="0.2">
      <c r="B83">
        <v>21</v>
      </c>
      <c r="C83" s="12">
        <f t="shared" si="0"/>
        <v>6.1760864112805232</v>
      </c>
    </row>
    <row r="84" spans="2:3" x14ac:dyDescent="0.2">
      <c r="B84">
        <v>22</v>
      </c>
      <c r="C84" s="12">
        <f t="shared" si="0"/>
        <v>6.1760864729801375</v>
      </c>
    </row>
    <row r="85" spans="2:3" x14ac:dyDescent="0.2">
      <c r="B85">
        <v>23</v>
      </c>
      <c r="C85" s="12">
        <f t="shared" si="0"/>
        <v>6.1760864493982703</v>
      </c>
    </row>
    <row r="86" spans="2:3" x14ac:dyDescent="0.2">
      <c r="B86">
        <v>24</v>
      </c>
      <c r="C86" s="12">
        <f t="shared" si="0"/>
        <v>6.1760864584113646</v>
      </c>
    </row>
    <row r="87" spans="2:3" x14ac:dyDescent="0.2">
      <c r="B87">
        <v>25</v>
      </c>
      <c r="C87" s="12">
        <f t="shared" si="0"/>
        <v>6.1760864549665193</v>
      </c>
    </row>
    <row r="88" spans="2:3" x14ac:dyDescent="0.2">
      <c r="B88">
        <v>26</v>
      </c>
      <c r="C88" s="12">
        <f t="shared" si="0"/>
        <v>6.1760864562831541</v>
      </c>
    </row>
    <row r="89" spans="2:3" x14ac:dyDescent="0.2">
      <c r="B89">
        <v>27</v>
      </c>
      <c r="C89" s="12">
        <f t="shared" si="0"/>
        <v>6.1760864557799309</v>
      </c>
    </row>
    <row r="90" spans="2:3" x14ac:dyDescent="0.2">
      <c r="B90">
        <v>28</v>
      </c>
      <c r="C90" s="12">
        <f t="shared" si="0"/>
        <v>6.176086455972265</v>
      </c>
    </row>
    <row r="91" spans="2:3" x14ac:dyDescent="0.2">
      <c r="B91">
        <v>29</v>
      </c>
      <c r="C91" s="12">
        <f t="shared" si="0"/>
        <v>6.176086455898754</v>
      </c>
    </row>
    <row r="92" spans="2:3" x14ac:dyDescent="0.2">
      <c r="B92">
        <v>30</v>
      </c>
      <c r="C92" s="12">
        <f t="shared" si="0"/>
        <v>6.1760864559268498</v>
      </c>
    </row>
  </sheetData>
  <phoneticPr fontId="3" type="noConversion"/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coesivi</vt:lpstr>
      <vt:lpstr>granulari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 Zoppellaro</dc:creator>
  <cp:lastModifiedBy>-- Zoppellaro</cp:lastModifiedBy>
  <cp:lastPrinted>2011-06-22T18:18:25Z</cp:lastPrinted>
  <dcterms:created xsi:type="dcterms:W3CDTF">2011-02-28T07:22:51Z</dcterms:created>
  <dcterms:modified xsi:type="dcterms:W3CDTF">2023-05-12T10:52:57Z</dcterms:modified>
</cp:coreProperties>
</file>